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Compton Scattering" sheetId="1" r:id="rId1"/>
  </sheets>
  <calcPr calcId="145621"/>
</workbook>
</file>

<file path=xl/calcChain.xml><?xml version="1.0" encoding="utf-8"?>
<calcChain xmlns="http://schemas.openxmlformats.org/spreadsheetml/2006/main">
  <c r="D2" i="1" l="1"/>
  <c r="D3" i="1"/>
  <c r="C18" i="1"/>
  <c r="C19" i="1"/>
  <c r="C20" i="1"/>
  <c r="C21" i="1"/>
  <c r="C22" i="1"/>
  <c r="C23" i="1"/>
  <c r="C24" i="1"/>
  <c r="C25" i="1"/>
  <c r="C26" i="1"/>
  <c r="C27" i="1"/>
  <c r="C17" i="1"/>
  <c r="I3" i="1"/>
  <c r="I4" i="1" l="1"/>
  <c r="I5" i="1" s="1"/>
  <c r="D5" i="1"/>
  <c r="D4" i="1"/>
  <c r="D6" i="1"/>
  <c r="I8" i="1" l="1"/>
  <c r="I10" i="1" s="1"/>
  <c r="I6" i="1"/>
  <c r="N7" i="1" s="1"/>
  <c r="I7" i="1"/>
  <c r="N8" i="1" s="1"/>
  <c r="I9" i="1" l="1"/>
  <c r="N2" i="1" s="1"/>
  <c r="N3" i="1"/>
  <c r="H13" i="1" l="1"/>
  <c r="H19" i="1" s="1"/>
  <c r="M13" i="1"/>
  <c r="N6" i="1"/>
  <c r="H27" i="1"/>
  <c r="H21" i="1"/>
  <c r="H18" i="1"/>
  <c r="H22" i="1"/>
  <c r="H26" i="1"/>
  <c r="H24" i="1"/>
  <c r="H17" i="1"/>
  <c r="N4" i="1"/>
  <c r="N5" i="1" s="1"/>
  <c r="H23" i="1" l="1"/>
  <c r="H20" i="1"/>
  <c r="H25" i="1"/>
  <c r="M18" i="1"/>
  <c r="M22" i="1"/>
  <c r="M26" i="1"/>
  <c r="M20" i="1"/>
  <c r="M24" i="1"/>
  <c r="M17" i="1"/>
  <c r="M21" i="1"/>
  <c r="M25" i="1"/>
  <c r="M19" i="1"/>
  <c r="M23" i="1"/>
  <c r="M27" i="1"/>
</calcChain>
</file>

<file path=xl/sharedStrings.xml><?xml version="1.0" encoding="utf-8"?>
<sst xmlns="http://schemas.openxmlformats.org/spreadsheetml/2006/main" count="39" uniqueCount="19">
  <si>
    <t>INITIAL PHOTON</t>
  </si>
  <si>
    <t>f (Hz)</t>
  </si>
  <si>
    <t>λ (m)</t>
  </si>
  <si>
    <t>E (J)</t>
  </si>
  <si>
    <t>E (eV)</t>
  </si>
  <si>
    <t>p (Ns)</t>
  </si>
  <si>
    <t>FINAL PHOTON</t>
  </si>
  <si>
    <t>θ (deg)</t>
  </si>
  <si>
    <t>px</t>
  </si>
  <si>
    <t>py</t>
  </si>
  <si>
    <t>ELECTRON</t>
  </si>
  <si>
    <t>p (kg*m/s)</t>
  </si>
  <si>
    <t>v (m/s)</t>
  </si>
  <si>
    <t>Δλ (m)</t>
  </si>
  <si>
    <t>x</t>
  </si>
  <si>
    <t>y</t>
  </si>
  <si>
    <t>EQN</t>
  </si>
  <si>
    <t>y=</t>
  </si>
  <si>
    <t>x       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</si>
</sst>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0.00000E+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Alignment="1">
      <alignment horizontal="center" vertical="center" textRotation="90" wrapText="1"/>
    </xf>
    <xf numFmtId="0" fontId="0" fillId="2" borderId="1" xfId="0" applyFill="1" applyBorder="1" applyAlignment="1">
      <alignment horizontal="center" vertical="center" textRotation="90" wrapText="1"/>
    </xf>
    <xf numFmtId="0" fontId="1" fillId="0" borderId="2" xfId="0" applyFont="1" applyBorder="1"/>
    <xf numFmtId="0" fontId="0" fillId="2" borderId="4" xfId="0" applyFill="1" applyBorder="1" applyAlignment="1">
      <alignment horizontal="center" vertical="center" textRotation="90" wrapText="1"/>
    </xf>
    <xf numFmtId="0" fontId="1" fillId="0" borderId="0" xfId="0" applyFont="1" applyBorder="1"/>
    <xf numFmtId="0" fontId="0" fillId="2" borderId="6" xfId="0" applyFill="1" applyBorder="1" applyAlignment="1">
      <alignment horizontal="center" vertical="center" textRotation="90" wrapText="1"/>
    </xf>
    <xf numFmtId="0" fontId="1" fillId="0" borderId="7" xfId="0" applyFont="1" applyBorder="1"/>
    <xf numFmtId="0" fontId="0" fillId="0" borderId="0" xfId="0" applyBorder="1"/>
    <xf numFmtId="0" fontId="0" fillId="0" borderId="0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5" xfId="0" applyBorder="1" applyAlignment="1">
      <alignment wrapText="1"/>
    </xf>
    <xf numFmtId="0" fontId="0" fillId="0" borderId="8" xfId="0" applyBorder="1" applyAlignment="1">
      <alignment wrapText="1"/>
    </xf>
    <xf numFmtId="0" fontId="0" fillId="2" borderId="2" xfId="0" applyFill="1" applyBorder="1" applyAlignment="1">
      <alignment wrapText="1"/>
    </xf>
    <xf numFmtId="0" fontId="0" fillId="2" borderId="3" xfId="0" applyFill="1" applyBorder="1" applyAlignment="1">
      <alignment wrapText="1"/>
    </xf>
    <xf numFmtId="0" fontId="1" fillId="0" borderId="0" xfId="0" applyFont="1" applyFill="1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1" fillId="0" borderId="7" xfId="0" applyFont="1" applyFill="1" applyBorder="1"/>
    <xf numFmtId="0" fontId="0" fillId="0" borderId="7" xfId="0" applyBorder="1"/>
    <xf numFmtId="0" fontId="0" fillId="0" borderId="8" xfId="0" applyBorder="1"/>
    <xf numFmtId="0" fontId="0" fillId="0" borderId="6" xfId="0" applyBorder="1" applyAlignment="1">
      <alignment wrapText="1"/>
    </xf>
    <xf numFmtId="0" fontId="0" fillId="2" borderId="4" xfId="0" applyFill="1" applyBorder="1" applyAlignment="1">
      <alignment horizontal="center" vertical="center" wrapText="1"/>
    </xf>
    <xf numFmtId="0" fontId="0" fillId="0" borderId="2" xfId="0" applyBorder="1"/>
    <xf numFmtId="168" fontId="0" fillId="2" borderId="2" xfId="0" applyNumberFormat="1" applyFill="1" applyBorder="1" applyAlignment="1"/>
    <xf numFmtId="168" fontId="0" fillId="0" borderId="3" xfId="0" applyNumberFormat="1" applyBorder="1" applyAlignment="1"/>
    <xf numFmtId="168" fontId="0" fillId="0" borderId="0" xfId="0" applyNumberFormat="1" applyBorder="1" applyAlignment="1"/>
    <xf numFmtId="168" fontId="0" fillId="0" borderId="5" xfId="0" applyNumberFormat="1" applyBorder="1" applyAlignment="1"/>
    <xf numFmtId="168" fontId="0" fillId="0" borderId="7" xfId="0" applyNumberFormat="1" applyBorder="1" applyAlignment="1"/>
    <xf numFmtId="168" fontId="0" fillId="0" borderId="8" xfId="0" applyNumberFormat="1" applyBorder="1" applyAlignment="1"/>
    <xf numFmtId="0" fontId="0" fillId="0" borderId="0" xfId="0" applyFill="1" applyBorder="1" applyAlignment="1">
      <alignment wrapText="1"/>
    </xf>
    <xf numFmtId="0" fontId="0" fillId="0" borderId="5" xfId="0" applyFill="1" applyBorder="1" applyAlignment="1">
      <alignment wrapText="1"/>
    </xf>
    <xf numFmtId="168" fontId="0" fillId="0" borderId="0" xfId="0" applyNumberFormat="1" applyBorder="1" applyAlignment="1">
      <alignment wrapText="1"/>
    </xf>
    <xf numFmtId="168" fontId="0" fillId="0" borderId="7" xfId="0" applyNumberFormat="1" applyBorder="1" applyAlignment="1">
      <alignment wrapText="1"/>
    </xf>
    <xf numFmtId="168" fontId="0" fillId="0" borderId="2" xfId="0" applyNumberFormat="1" applyBorder="1" applyAlignment="1">
      <alignment wrapText="1"/>
    </xf>
    <xf numFmtId="168" fontId="0" fillId="0" borderId="0" xfId="0" applyNumberFormat="1"/>
    <xf numFmtId="0" fontId="0" fillId="0" borderId="0" xfId="0" quotePrefix="1" applyBorder="1"/>
    <xf numFmtId="0" fontId="0" fillId="0" borderId="1" xfId="0" applyBorder="1"/>
    <xf numFmtId="0" fontId="0" fillId="0" borderId="3" xfId="0" applyBorder="1"/>
    <xf numFmtId="0" fontId="0" fillId="0" borderId="4" xfId="0" quotePrefix="1" applyBorder="1"/>
    <xf numFmtId="11" fontId="0" fillId="0" borderId="0" xfId="0" applyNumberFormat="1" applyBorder="1"/>
    <xf numFmtId="11" fontId="0" fillId="0" borderId="5" xfId="0" applyNumberFormat="1" applyBorder="1"/>
    <xf numFmtId="11" fontId="0" fillId="0" borderId="8" xfId="0" applyNumberFormat="1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'Compton Scattering'!$B$2:$B$6</c:f>
              <c:strCache>
                <c:ptCount val="1"/>
                <c:pt idx="0">
                  <c:v>INITIAL PHOTON</c:v>
                </c:pt>
              </c:strCache>
            </c:strRef>
          </c:tx>
          <c:marker>
            <c:symbol val="none"/>
          </c:marker>
          <c:xVal>
            <c:numRef>
              <c:f>'Compton Scattering'!$B$17:$B$27</c:f>
              <c:numCache>
                <c:formatCode>General</c:formatCode>
                <c:ptCount val="11"/>
                <c:pt idx="0">
                  <c:v>-10</c:v>
                </c:pt>
                <c:pt idx="1">
                  <c:v>-9</c:v>
                </c:pt>
                <c:pt idx="2">
                  <c:v>-8</c:v>
                </c:pt>
                <c:pt idx="3">
                  <c:v>-7</c:v>
                </c:pt>
                <c:pt idx="4">
                  <c:v>-6</c:v>
                </c:pt>
                <c:pt idx="5">
                  <c:v>-5</c:v>
                </c:pt>
                <c:pt idx="6">
                  <c:v>-4</c:v>
                </c:pt>
                <c:pt idx="7">
                  <c:v>-3</c:v>
                </c:pt>
                <c:pt idx="8">
                  <c:v>-2</c:v>
                </c:pt>
                <c:pt idx="9">
                  <c:v>-1</c:v>
                </c:pt>
                <c:pt idx="10">
                  <c:v>0</c:v>
                </c:pt>
              </c:numCache>
            </c:numRef>
          </c:xVal>
          <c:yVal>
            <c:numRef>
              <c:f>'Compton Scattering'!$C$17:$C$27</c:f>
              <c:numCache>
                <c:formatCode>General</c:formatCode>
                <c:ptCount val="1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'Compton Scattering'!$G$2:$G$10</c:f>
              <c:strCache>
                <c:ptCount val="1"/>
                <c:pt idx="0">
                  <c:v>FINAL PHOTON</c:v>
                </c:pt>
              </c:strCache>
            </c:strRef>
          </c:tx>
          <c:marker>
            <c:symbol val="none"/>
          </c:marker>
          <c:xVal>
            <c:numRef>
              <c:f>'Compton Scattering'!$G$17:$G$27</c:f>
              <c:numCache>
                <c:formatCode>General</c:formatCode>
                <c:ptCount val="1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xVal>
          <c:yVal>
            <c:numRef>
              <c:f>'Compton Scattering'!$H$17:$H$27</c:f>
              <c:numCache>
                <c:formatCode>0.00E+00</c:formatCode>
                <c:ptCount val="11"/>
                <c:pt idx="0">
                  <c:v>0</c:v>
                </c:pt>
                <c:pt idx="1">
                  <c:v>3.7320508075688776</c:v>
                </c:pt>
                <c:pt idx="2">
                  <c:v>7.4641016151377553</c:v>
                </c:pt>
                <c:pt idx="3">
                  <c:v>11.196152422706632</c:v>
                </c:pt>
                <c:pt idx="4">
                  <c:v>14.928203230275511</c:v>
                </c:pt>
                <c:pt idx="5">
                  <c:v>18.660254037844389</c:v>
                </c:pt>
                <c:pt idx="6">
                  <c:v>22.392304845413264</c:v>
                </c:pt>
                <c:pt idx="7">
                  <c:v>26.124355652982143</c:v>
                </c:pt>
                <c:pt idx="8">
                  <c:v>29.856406460551021</c:v>
                </c:pt>
                <c:pt idx="9">
                  <c:v>33.588457268119896</c:v>
                </c:pt>
                <c:pt idx="10">
                  <c:v>37.320508075688778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'Compton Scattering'!$L$2:$L$8</c:f>
              <c:strCache>
                <c:ptCount val="1"/>
                <c:pt idx="0">
                  <c:v>ELECTRON</c:v>
                </c:pt>
              </c:strCache>
            </c:strRef>
          </c:tx>
          <c:marker>
            <c:symbol val="none"/>
          </c:marker>
          <c:xVal>
            <c:numRef>
              <c:f>'Compton Scattering'!$L$17:$L$27</c:f>
              <c:numCache>
                <c:formatCode>General</c:formatCode>
                <c:ptCount val="1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xVal>
          <c:yVal>
            <c:numRef>
              <c:f>'Compton Scattering'!$M$17:$M$27</c:f>
              <c:numCache>
                <c:formatCode>0.00E+00</c:formatCode>
                <c:ptCount val="11"/>
                <c:pt idx="0">
                  <c:v>0</c:v>
                </c:pt>
                <c:pt idx="1">
                  <c:v>-1.1879510853095243</c:v>
                </c:pt>
                <c:pt idx="2">
                  <c:v>-2.3759021706190486</c:v>
                </c:pt>
                <c:pt idx="3">
                  <c:v>-3.5638532559285729</c:v>
                </c:pt>
                <c:pt idx="4">
                  <c:v>-4.7518043412380973</c:v>
                </c:pt>
                <c:pt idx="5">
                  <c:v>-5.939755426547622</c:v>
                </c:pt>
                <c:pt idx="6">
                  <c:v>-7.1277065118571459</c:v>
                </c:pt>
                <c:pt idx="7">
                  <c:v>-8.3156575971666697</c:v>
                </c:pt>
                <c:pt idx="8">
                  <c:v>-9.5036086824761945</c:v>
                </c:pt>
                <c:pt idx="9">
                  <c:v>-10.691559767785719</c:v>
                </c:pt>
                <c:pt idx="10">
                  <c:v>-11.879510853095244</c:v>
                </c:pt>
              </c:numCache>
            </c:numRef>
          </c:yVal>
          <c:smooth val="1"/>
        </c:ser>
        <c:dLbls>
          <c:dLblPos val="r"/>
          <c:showLegendKey val="0"/>
          <c:showVal val="0"/>
          <c:showCatName val="0"/>
          <c:showSerName val="0"/>
          <c:showPercent val="0"/>
          <c:showBubbleSize val="0"/>
        </c:dLbls>
        <c:axId val="73838592"/>
        <c:axId val="73836416"/>
      </c:scatterChart>
      <c:valAx>
        <c:axId val="73838592"/>
        <c:scaling>
          <c:orientation val="minMax"/>
          <c:max val="10"/>
          <c:min val="-10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none"/>
        <c:minorTickMark val="none"/>
        <c:tickLblPos val="nextTo"/>
        <c:spPr>
          <a:ln>
            <a:solidFill>
              <a:schemeClr val="bg1">
                <a:lumMod val="50000"/>
              </a:schemeClr>
            </a:solidFill>
          </a:ln>
        </c:spPr>
        <c:crossAx val="73836416"/>
        <c:crosses val="autoZero"/>
        <c:crossBetween val="midCat"/>
        <c:majorUnit val="1"/>
        <c:minorUnit val="1"/>
      </c:valAx>
      <c:valAx>
        <c:axId val="73836416"/>
        <c:scaling>
          <c:orientation val="minMax"/>
          <c:max val="10"/>
          <c:min val="-10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spPr>
          <a:ln>
            <a:solidFill>
              <a:schemeClr val="bg1">
                <a:lumMod val="50000"/>
              </a:schemeClr>
            </a:solidFill>
          </a:ln>
        </c:spPr>
        <c:crossAx val="73838592"/>
        <c:crosses val="autoZero"/>
        <c:crossBetween val="midCat"/>
        <c:majorUnit val="1"/>
        <c:minorUnit val="1"/>
      </c:valAx>
    </c:plotArea>
    <c:legend>
      <c:legendPos val="b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323849</xdr:colOff>
      <xdr:row>10</xdr:row>
      <xdr:rowOff>166686</xdr:rowOff>
    </xdr:from>
    <xdr:to>
      <xdr:col>17</xdr:col>
      <xdr:colOff>438149</xdr:colOff>
      <xdr:row>36</xdr:row>
      <xdr:rowOff>171449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7"/>
  <sheetViews>
    <sheetView tabSelected="1" workbookViewId="0">
      <selection activeCell="T12" sqref="T12"/>
    </sheetView>
  </sheetViews>
  <sheetFormatPr defaultRowHeight="15" x14ac:dyDescent="0.25"/>
  <cols>
    <col min="1" max="2" width="6.7109375" customWidth="1"/>
    <col min="3" max="3" width="6.28515625" bestFit="1" customWidth="1"/>
    <col min="4" max="7" width="6.7109375" customWidth="1"/>
    <col min="8" max="8" width="8.5703125" bestFit="1" customWidth="1"/>
    <col min="9" max="12" width="6.7109375" customWidth="1"/>
    <col min="13" max="13" width="10.42578125" bestFit="1" customWidth="1"/>
    <col min="14" max="63" width="6.7109375" customWidth="1"/>
  </cols>
  <sheetData>
    <row r="1" spans="2:15" ht="15.75" thickBot="1" x14ac:dyDescent="0.3"/>
    <row r="2" spans="2:15" x14ac:dyDescent="0.25">
      <c r="B2" s="2" t="s">
        <v>0</v>
      </c>
      <c r="C2" s="3" t="s">
        <v>2</v>
      </c>
      <c r="D2" s="25">
        <f>2.5*10^-11</f>
        <v>2.4999999999999998E-11</v>
      </c>
      <c r="E2" s="26"/>
      <c r="G2" s="2" t="s">
        <v>6</v>
      </c>
      <c r="H2" s="3" t="s">
        <v>7</v>
      </c>
      <c r="I2" s="13">
        <v>75</v>
      </c>
      <c r="J2" s="14"/>
      <c r="L2" s="2" t="s">
        <v>10</v>
      </c>
      <c r="M2" s="24" t="s">
        <v>8</v>
      </c>
      <c r="N2" s="35">
        <f>D6-I9</f>
        <v>2.0116656369581762E-23</v>
      </c>
      <c r="O2" s="10"/>
    </row>
    <row r="3" spans="2:15" x14ac:dyDescent="0.25">
      <c r="B3" s="4"/>
      <c r="C3" s="5" t="s">
        <v>1</v>
      </c>
      <c r="D3" s="27">
        <f>(300000000)/D2</f>
        <v>1.2000000000000002E+19</v>
      </c>
      <c r="E3" s="28"/>
      <c r="G3" s="4"/>
      <c r="H3" s="5" t="s">
        <v>13</v>
      </c>
      <c r="I3" s="31">
        <f>(6.63E-34/(9.11E-31*300000000))*(1-COS(RADIANS(I2)))</f>
        <v>1.7980350277973976E-12</v>
      </c>
      <c r="J3" s="32"/>
      <c r="L3" s="4"/>
      <c r="M3" s="8" t="s">
        <v>9</v>
      </c>
      <c r="N3" s="33">
        <f>-I10</f>
        <v>-2.389760376704341E-23</v>
      </c>
      <c r="O3" s="11"/>
    </row>
    <row r="4" spans="2:15" x14ac:dyDescent="0.25">
      <c r="B4" s="4"/>
      <c r="C4" s="5" t="s">
        <v>3</v>
      </c>
      <c r="D4" s="27">
        <f>(6.63E-34*D3)</f>
        <v>7.9560000000000007E-15</v>
      </c>
      <c r="E4" s="28"/>
      <c r="G4" s="4"/>
      <c r="H4" s="5" t="s">
        <v>2</v>
      </c>
      <c r="I4" s="33">
        <f>I3+D2</f>
        <v>2.6798035027797395E-11</v>
      </c>
      <c r="J4" s="11"/>
      <c r="L4" s="4"/>
      <c r="M4" s="8" t="s">
        <v>11</v>
      </c>
      <c r="N4" s="9">
        <f>SQRT((N2)^2+(N3)^2)</f>
        <v>3.1237402729715575E-23</v>
      </c>
      <c r="O4" s="11"/>
    </row>
    <row r="5" spans="2:15" x14ac:dyDescent="0.25">
      <c r="B5" s="4"/>
      <c r="C5" s="5" t="s">
        <v>4</v>
      </c>
      <c r="D5" s="27">
        <f>(0.00000000000000414)*D3</f>
        <v>49680.000000000015</v>
      </c>
      <c r="E5" s="28"/>
      <c r="G5" s="4"/>
      <c r="H5" s="5" t="s">
        <v>1</v>
      </c>
      <c r="I5" s="33">
        <f>300000000/I4</f>
        <v>1.1194850655610096E+19</v>
      </c>
      <c r="J5" s="11"/>
      <c r="L5" s="4"/>
      <c r="M5" s="8" t="s">
        <v>12</v>
      </c>
      <c r="N5" s="9">
        <f>N4/9.11E-31</f>
        <v>34289135.817470446</v>
      </c>
      <c r="O5" s="11"/>
    </row>
    <row r="6" spans="2:15" ht="15.75" thickBot="1" x14ac:dyDescent="0.3">
      <c r="B6" s="6"/>
      <c r="C6" s="7" t="s">
        <v>5</v>
      </c>
      <c r="D6" s="29">
        <f>(6.63E-34)/D2</f>
        <v>2.652E-23</v>
      </c>
      <c r="E6" s="30"/>
      <c r="G6" s="4"/>
      <c r="H6" s="5" t="s">
        <v>3</v>
      </c>
      <c r="I6" s="33">
        <f>6.63E-34*I5</f>
        <v>7.4221859846694941E-15</v>
      </c>
      <c r="J6" s="11"/>
      <c r="L6" s="4"/>
      <c r="M6" s="5" t="s">
        <v>7</v>
      </c>
      <c r="N6" s="9">
        <f>DEGREES(ATAN(ABS(N3)/N2))</f>
        <v>49.90981356003384</v>
      </c>
      <c r="O6" s="11"/>
    </row>
    <row r="7" spans="2:15" x14ac:dyDescent="0.25">
      <c r="B7" s="1"/>
      <c r="G7" s="4"/>
      <c r="H7" s="5" t="s">
        <v>4</v>
      </c>
      <c r="I7" s="33">
        <f>0.00000000000000414*I5</f>
        <v>46346.681714225801</v>
      </c>
      <c r="J7" s="11"/>
      <c r="L7" s="4"/>
      <c r="M7" s="15" t="s">
        <v>3</v>
      </c>
      <c r="N7" s="33">
        <f>D4-I6</f>
        <v>5.3381401533050664E-16</v>
      </c>
      <c r="O7" s="11"/>
    </row>
    <row r="8" spans="2:15" ht="15.75" thickBot="1" x14ac:dyDescent="0.3">
      <c r="B8" s="1"/>
      <c r="G8" s="23"/>
      <c r="H8" s="5" t="s">
        <v>5</v>
      </c>
      <c r="I8" s="33">
        <f>6.63E-34/I4</f>
        <v>2.4740619948898314E-23</v>
      </c>
      <c r="J8" s="11"/>
      <c r="L8" s="6"/>
      <c r="M8" s="19" t="s">
        <v>4</v>
      </c>
      <c r="N8" s="34">
        <f>D5-I7</f>
        <v>3333.318285774214</v>
      </c>
      <c r="O8" s="12"/>
    </row>
    <row r="9" spans="2:15" x14ac:dyDescent="0.25">
      <c r="G9" s="23"/>
      <c r="H9" s="15" t="s">
        <v>8</v>
      </c>
      <c r="I9" s="33">
        <f>I8*COS(RADIANS(I2))</f>
        <v>6.4033436304182371E-24</v>
      </c>
      <c r="J9" s="11"/>
    </row>
    <row r="10" spans="2:15" ht="15.75" thickBot="1" x14ac:dyDescent="0.3">
      <c r="G10" s="22"/>
      <c r="H10" s="19" t="s">
        <v>9</v>
      </c>
      <c r="I10" s="34">
        <f>I8*SIN(RADIANS(I2))</f>
        <v>2.389760376704341E-23</v>
      </c>
      <c r="J10" s="12"/>
      <c r="M10" s="36"/>
    </row>
    <row r="11" spans="2:15" ht="15.75" thickBot="1" x14ac:dyDescent="0.3">
      <c r="H11" s="8"/>
      <c r="I11" s="8"/>
      <c r="J11" s="8"/>
    </row>
    <row r="12" spans="2:15" x14ac:dyDescent="0.25">
      <c r="B12" s="38" t="s">
        <v>16</v>
      </c>
      <c r="C12" s="24"/>
      <c r="D12" s="24"/>
      <c r="E12" s="39"/>
      <c r="G12" s="38" t="s">
        <v>16</v>
      </c>
      <c r="H12" s="24"/>
      <c r="I12" s="24"/>
      <c r="J12" s="39"/>
      <c r="L12" s="38" t="s">
        <v>16</v>
      </c>
      <c r="M12" s="24"/>
      <c r="N12" s="24"/>
      <c r="O12" s="39"/>
    </row>
    <row r="13" spans="2:15" x14ac:dyDescent="0.25">
      <c r="B13" s="40" t="s">
        <v>17</v>
      </c>
      <c r="C13" s="8">
        <v>0</v>
      </c>
      <c r="D13" s="37" t="s">
        <v>18</v>
      </c>
      <c r="E13" s="17">
        <v>0</v>
      </c>
      <c r="G13" s="40" t="s">
        <v>17</v>
      </c>
      <c r="H13" s="41">
        <f>I10/I9</f>
        <v>3.7320508075688776</v>
      </c>
      <c r="I13" s="37" t="s">
        <v>18</v>
      </c>
      <c r="J13" s="17">
        <v>0</v>
      </c>
      <c r="L13" s="40" t="s">
        <v>17</v>
      </c>
      <c r="M13" s="41">
        <f>N3/N2</f>
        <v>-1.1879510853095243</v>
      </c>
      <c r="N13" s="37" t="s">
        <v>18</v>
      </c>
      <c r="O13" s="17">
        <v>0</v>
      </c>
    </row>
    <row r="14" spans="2:15" ht="15.75" thickBot="1" x14ac:dyDescent="0.3">
      <c r="B14" s="18"/>
      <c r="C14" s="20"/>
      <c r="D14" s="20"/>
      <c r="E14" s="21"/>
      <c r="G14" s="18"/>
      <c r="H14" s="20"/>
      <c r="I14" s="20"/>
      <c r="J14" s="21"/>
      <c r="L14" s="18"/>
      <c r="M14" s="20"/>
      <c r="N14" s="20"/>
      <c r="O14" s="21"/>
    </row>
    <row r="15" spans="2:15" ht="15.75" thickBot="1" x14ac:dyDescent="0.3"/>
    <row r="16" spans="2:15" x14ac:dyDescent="0.25">
      <c r="B16" s="38" t="s">
        <v>14</v>
      </c>
      <c r="C16" s="39" t="s">
        <v>15</v>
      </c>
      <c r="G16" s="38" t="s">
        <v>14</v>
      </c>
      <c r="H16" s="39" t="s">
        <v>15</v>
      </c>
      <c r="L16" s="38" t="s">
        <v>14</v>
      </c>
      <c r="M16" s="39" t="s">
        <v>15</v>
      </c>
    </row>
    <row r="17" spans="2:13" x14ac:dyDescent="0.25">
      <c r="B17" s="16">
        <v>-10</v>
      </c>
      <c r="C17" s="17">
        <f>0</f>
        <v>0</v>
      </c>
      <c r="G17" s="16">
        <v>0</v>
      </c>
      <c r="H17" s="42">
        <f>$H$13*G17</f>
        <v>0</v>
      </c>
      <c r="L17" s="16">
        <v>0</v>
      </c>
      <c r="M17" s="42">
        <f>$M$13*L17</f>
        <v>0</v>
      </c>
    </row>
    <row r="18" spans="2:13" x14ac:dyDescent="0.25">
      <c r="B18" s="16">
        <v>-9</v>
      </c>
      <c r="C18" s="17">
        <f>0</f>
        <v>0</v>
      </c>
      <c r="G18" s="16">
        <v>1</v>
      </c>
      <c r="H18" s="42">
        <f t="shared" ref="H18:H27" si="0">$H$13*G18</f>
        <v>3.7320508075688776</v>
      </c>
      <c r="L18" s="16">
        <v>1</v>
      </c>
      <c r="M18" s="42">
        <f t="shared" ref="M18:M27" si="1">$M$13*L18</f>
        <v>-1.1879510853095243</v>
      </c>
    </row>
    <row r="19" spans="2:13" x14ac:dyDescent="0.25">
      <c r="B19" s="16">
        <v>-8</v>
      </c>
      <c r="C19" s="17">
        <f>0</f>
        <v>0</v>
      </c>
      <c r="G19" s="16">
        <v>2</v>
      </c>
      <c r="H19" s="42">
        <f t="shared" si="0"/>
        <v>7.4641016151377553</v>
      </c>
      <c r="L19" s="16">
        <v>2</v>
      </c>
      <c r="M19" s="42">
        <f t="shared" si="1"/>
        <v>-2.3759021706190486</v>
      </c>
    </row>
    <row r="20" spans="2:13" x14ac:dyDescent="0.25">
      <c r="B20" s="16">
        <v>-7</v>
      </c>
      <c r="C20" s="17">
        <f>0</f>
        <v>0</v>
      </c>
      <c r="G20" s="16">
        <v>3</v>
      </c>
      <c r="H20" s="42">
        <f t="shared" si="0"/>
        <v>11.196152422706632</v>
      </c>
      <c r="L20" s="16">
        <v>3</v>
      </c>
      <c r="M20" s="42">
        <f t="shared" si="1"/>
        <v>-3.5638532559285729</v>
      </c>
    </row>
    <row r="21" spans="2:13" x14ac:dyDescent="0.25">
      <c r="B21" s="16">
        <v>-6</v>
      </c>
      <c r="C21" s="17">
        <f>0</f>
        <v>0</v>
      </c>
      <c r="G21" s="16">
        <v>4</v>
      </c>
      <c r="H21" s="42">
        <f t="shared" si="0"/>
        <v>14.928203230275511</v>
      </c>
      <c r="L21" s="16">
        <v>4</v>
      </c>
      <c r="M21" s="42">
        <f t="shared" si="1"/>
        <v>-4.7518043412380973</v>
      </c>
    </row>
    <row r="22" spans="2:13" x14ac:dyDescent="0.25">
      <c r="B22" s="16">
        <v>-5</v>
      </c>
      <c r="C22" s="17">
        <f>0</f>
        <v>0</v>
      </c>
      <c r="G22" s="16">
        <v>5</v>
      </c>
      <c r="H22" s="42">
        <f t="shared" si="0"/>
        <v>18.660254037844389</v>
      </c>
      <c r="L22" s="16">
        <v>5</v>
      </c>
      <c r="M22" s="42">
        <f t="shared" si="1"/>
        <v>-5.939755426547622</v>
      </c>
    </row>
    <row r="23" spans="2:13" x14ac:dyDescent="0.25">
      <c r="B23" s="16">
        <v>-4</v>
      </c>
      <c r="C23" s="17">
        <f>0</f>
        <v>0</v>
      </c>
      <c r="G23" s="16">
        <v>6</v>
      </c>
      <c r="H23" s="42">
        <f t="shared" si="0"/>
        <v>22.392304845413264</v>
      </c>
      <c r="L23" s="16">
        <v>6</v>
      </c>
      <c r="M23" s="42">
        <f t="shared" si="1"/>
        <v>-7.1277065118571459</v>
      </c>
    </row>
    <row r="24" spans="2:13" x14ac:dyDescent="0.25">
      <c r="B24" s="16">
        <v>-3</v>
      </c>
      <c r="C24" s="17">
        <f>0</f>
        <v>0</v>
      </c>
      <c r="G24" s="16">
        <v>7</v>
      </c>
      <c r="H24" s="42">
        <f t="shared" si="0"/>
        <v>26.124355652982143</v>
      </c>
      <c r="L24" s="16">
        <v>7</v>
      </c>
      <c r="M24" s="42">
        <f t="shared" si="1"/>
        <v>-8.3156575971666697</v>
      </c>
    </row>
    <row r="25" spans="2:13" x14ac:dyDescent="0.25">
      <c r="B25" s="16">
        <v>-2</v>
      </c>
      <c r="C25" s="17">
        <f>0</f>
        <v>0</v>
      </c>
      <c r="G25" s="16">
        <v>8</v>
      </c>
      <c r="H25" s="42">
        <f t="shared" si="0"/>
        <v>29.856406460551021</v>
      </c>
      <c r="L25" s="16">
        <v>8</v>
      </c>
      <c r="M25" s="42">
        <f t="shared" si="1"/>
        <v>-9.5036086824761945</v>
      </c>
    </row>
    <row r="26" spans="2:13" x14ac:dyDescent="0.25">
      <c r="B26" s="16">
        <v>-1</v>
      </c>
      <c r="C26" s="17">
        <f>0</f>
        <v>0</v>
      </c>
      <c r="G26" s="16">
        <v>9</v>
      </c>
      <c r="H26" s="42">
        <f t="shared" si="0"/>
        <v>33.588457268119896</v>
      </c>
      <c r="L26" s="16">
        <v>9</v>
      </c>
      <c r="M26" s="42">
        <f t="shared" si="1"/>
        <v>-10.691559767785719</v>
      </c>
    </row>
    <row r="27" spans="2:13" ht="15.75" thickBot="1" x14ac:dyDescent="0.3">
      <c r="B27" s="18">
        <v>0</v>
      </c>
      <c r="C27" s="21">
        <f>0</f>
        <v>0</v>
      </c>
      <c r="G27" s="18">
        <v>10</v>
      </c>
      <c r="H27" s="43">
        <f t="shared" si="0"/>
        <v>37.320508075688778</v>
      </c>
      <c r="L27" s="18">
        <v>10</v>
      </c>
      <c r="M27" s="43">
        <f t="shared" si="1"/>
        <v>-11.879510853095244</v>
      </c>
    </row>
  </sheetData>
  <mergeCells count="24">
    <mergeCell ref="I9:J9"/>
    <mergeCell ref="I10:J10"/>
    <mergeCell ref="G2:G10"/>
    <mergeCell ref="L2:L8"/>
    <mergeCell ref="N2:O2"/>
    <mergeCell ref="N3:O3"/>
    <mergeCell ref="N4:O4"/>
    <mergeCell ref="N5:O5"/>
    <mergeCell ref="N6:O6"/>
    <mergeCell ref="N7:O7"/>
    <mergeCell ref="N8:O8"/>
    <mergeCell ref="I2:J2"/>
    <mergeCell ref="I4:J4"/>
    <mergeCell ref="I5:J5"/>
    <mergeCell ref="I6:J6"/>
    <mergeCell ref="I7:J7"/>
    <mergeCell ref="I8:J8"/>
    <mergeCell ref="I3:J3"/>
    <mergeCell ref="B2:B6"/>
    <mergeCell ref="D2:E2"/>
    <mergeCell ref="D3:E3"/>
    <mergeCell ref="D4:E4"/>
    <mergeCell ref="D5:E5"/>
    <mergeCell ref="D6:E6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Compton Scattering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2018-05-09T21:11:08Z</dcterms:modified>
</cp:coreProperties>
</file>